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fm\Local Documents\WWW_teaching\em3\"/>
    </mc:Choice>
  </mc:AlternateContent>
  <bookViews>
    <workbookView xWindow="480" yWindow="45" windowWidth="24120" windowHeight="15330"/>
  </bookViews>
  <sheets>
    <sheet name="graph" sheetId="1" r:id="rId1"/>
    <sheet name="charge#1" sheetId="2" r:id="rId2"/>
    <sheet name="charge#2" sheetId="3" r:id="rId3"/>
    <sheet name="charge#3" sheetId="6" r:id="rId4"/>
    <sheet name="charge#4" sheetId="5" r:id="rId5"/>
    <sheet name="resultant" sheetId="4" r:id="rId6"/>
  </sheets>
  <calcPr calcId="152511"/>
</workbook>
</file>

<file path=xl/calcChain.xml><?xml version="1.0" encoding="utf-8"?>
<calcChain xmlns="http://schemas.openxmlformats.org/spreadsheetml/2006/main">
  <c r="B2" i="2" l="1"/>
  <c r="B10" i="2" s="1"/>
  <c r="C2" i="2"/>
  <c r="C10" i="2" s="1"/>
  <c r="B1" i="2"/>
  <c r="T11" i="1"/>
  <c r="B1" i="3"/>
  <c r="T13" i="1"/>
  <c r="B2" i="3"/>
  <c r="B10" i="3" s="1"/>
  <c r="B2" i="6"/>
  <c r="C2" i="6"/>
  <c r="B1" i="6"/>
  <c r="B1" i="5"/>
  <c r="T17" i="1"/>
  <c r="B2" i="5"/>
  <c r="C2" i="5"/>
  <c r="C10" i="5" s="1"/>
  <c r="J1" i="5"/>
  <c r="J1" i="6"/>
  <c r="C10" i="6"/>
  <c r="J1" i="3"/>
  <c r="C2" i="3"/>
  <c r="C10" i="3" s="1"/>
  <c r="G2" i="5"/>
  <c r="G3" i="5"/>
  <c r="G2" i="6"/>
  <c r="G3" i="6"/>
  <c r="G2" i="4"/>
  <c r="G3" i="4"/>
  <c r="G2" i="3"/>
  <c r="G3" i="3"/>
  <c r="G2" i="2"/>
  <c r="G3" i="2"/>
  <c r="B4" i="6"/>
  <c r="B10" i="6"/>
  <c r="T15" i="1"/>
  <c r="B5" i="6"/>
  <c r="C11" i="6" s="1"/>
  <c r="B3" i="6"/>
  <c r="B6" i="6"/>
  <c r="B7" i="6"/>
  <c r="B9" i="6"/>
  <c r="B8" i="6"/>
  <c r="B4" i="5" l="1"/>
  <c r="B5" i="5" s="1"/>
  <c r="B11" i="6"/>
  <c r="B10" i="5"/>
  <c r="B4" i="3"/>
  <c r="B4" i="2"/>
  <c r="B5" i="2" s="1"/>
  <c r="B3" i="5" l="1"/>
  <c r="B6" i="5" s="1"/>
  <c r="B7" i="5" s="1"/>
  <c r="B9" i="5" s="1"/>
  <c r="C11" i="5" s="1"/>
  <c r="B3" i="3"/>
  <c r="B6" i="3" s="1"/>
  <c r="B7" i="3" s="1"/>
  <c r="B9" i="3" s="1"/>
  <c r="B5" i="3"/>
  <c r="B3" i="2"/>
  <c r="B6" i="2" s="1"/>
  <c r="B7" i="2" s="1"/>
  <c r="B9" i="2" s="1"/>
  <c r="C21" i="2" s="1"/>
  <c r="C20" i="3" s="1"/>
  <c r="B8" i="5" l="1"/>
  <c r="B11" i="5" s="1"/>
  <c r="C11" i="3"/>
  <c r="C21" i="3"/>
  <c r="C20" i="6" s="1"/>
  <c r="C21" i="6" s="1"/>
  <c r="C20" i="5" s="1"/>
  <c r="C21" i="5" s="1"/>
  <c r="C30" i="4" s="1"/>
  <c r="B8" i="3"/>
  <c r="B11" i="3" s="1"/>
  <c r="C11" i="2"/>
  <c r="B8" i="2"/>
  <c r="B11" i="2" s="1"/>
  <c r="B21" i="2" l="1"/>
  <c r="B20" i="3" s="1"/>
  <c r="B21" i="3" s="1"/>
  <c r="B20" i="6" s="1"/>
  <c r="B21" i="6" s="1"/>
  <c r="B20" i="5" s="1"/>
  <c r="B21" i="5" s="1"/>
  <c r="B30" i="4" s="1"/>
  <c r="B32" i="4" s="1"/>
  <c r="B33" i="4" s="1"/>
  <c r="B5" i="4" s="1"/>
  <c r="C31" i="4" l="1"/>
  <c r="B31" i="4"/>
  <c r="B34" i="4"/>
  <c r="B4" i="4" s="1"/>
  <c r="B3" i="4" s="1"/>
  <c r="B35" i="4" l="1"/>
  <c r="B36" i="4" s="1"/>
  <c r="B2" i="4" s="1"/>
  <c r="C36" i="4" l="1"/>
  <c r="C2" i="4" s="1"/>
  <c r="C10" i="4" s="1"/>
  <c r="B10" i="4"/>
  <c r="B6" i="4"/>
  <c r="B7" i="4" s="1"/>
  <c r="B9" i="4" l="1"/>
  <c r="B8" i="4"/>
  <c r="B21" i="4" s="1"/>
  <c r="B22" i="4" s="1"/>
  <c r="B11" i="4" l="1"/>
  <c r="C21" i="4"/>
  <c r="C22" i="4" s="1"/>
  <c r="C11" i="4"/>
</calcChain>
</file>

<file path=xl/sharedStrings.xml><?xml version="1.0" encoding="utf-8"?>
<sst xmlns="http://schemas.openxmlformats.org/spreadsheetml/2006/main" count="104" uniqueCount="32">
  <si>
    <t>alpha</t>
  </si>
  <si>
    <t>r</t>
  </si>
  <si>
    <t>|E!</t>
  </si>
  <si>
    <t>r^2</t>
  </si>
  <si>
    <t>x0,y0</t>
  </si>
  <si>
    <t>Charge</t>
  </si>
  <si>
    <t>sin(270-alpha)</t>
  </si>
  <si>
    <t>cos(270-alpha)</t>
  </si>
  <si>
    <t>x1,y1</t>
  </si>
  <si>
    <t>beta =ARCSIN(xo/r)</t>
  </si>
  <si>
    <t>arrow upper</t>
  </si>
  <si>
    <t>30 deg</t>
  </si>
  <si>
    <t>arrowsize</t>
  </si>
  <si>
    <t>60 deg</t>
  </si>
  <si>
    <t>Origin arrow</t>
  </si>
  <si>
    <t>x0y0, origin arrow</t>
  </si>
  <si>
    <t>x1,y1, origin arrow</t>
  </si>
  <si>
    <t>|E|^2</t>
  </si>
  <si>
    <t>|E|</t>
  </si>
  <si>
    <t>Escale</t>
  </si>
  <si>
    <t>|r|</t>
  </si>
  <si>
    <t>univec(originarrow)</t>
  </si>
  <si>
    <t>Charge at</t>
  </si>
  <si>
    <t>Q1</t>
  </si>
  <si>
    <t>Q2</t>
  </si>
  <si>
    <t>Q3</t>
  </si>
  <si>
    <t>Q4</t>
  </si>
  <si>
    <t>Use these slider controls to set the charges</t>
  </si>
  <si>
    <t>Q1 - Q4</t>
  </si>
  <si>
    <t>Use these long slider controls to set the</t>
  </si>
  <si>
    <t xml:space="preserve">x (and y, vertical  sliders) co-ordinates of the four charges </t>
  </si>
  <si>
    <t>Resultant field in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</si>
</sst>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&quot;Coulombs&quot;"/>
  </numFmts>
  <fonts count="8" x14ac:knownFonts="1">
    <font>
      <sz val="10"/>
      <name val="Arial"/>
    </font>
    <font>
      <sz val="8"/>
      <name val="Arial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11"/>
      <name val="Arial"/>
      <family val="2"/>
    </font>
    <font>
      <b/>
      <sz val="10"/>
      <color indexed="14"/>
      <name val="Arial"/>
      <family val="2"/>
    </font>
    <font>
      <b/>
      <sz val="10"/>
      <name val="Arial"/>
      <family val="2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6" fillId="0" borderId="0" xfId="0" applyFont="1" applyBorder="1"/>
    <xf numFmtId="0" fontId="0" fillId="0" borderId="0" xfId="0" applyBorder="1"/>
    <xf numFmtId="0" fontId="0" fillId="0" borderId="5" xfId="0" applyBorder="1"/>
    <xf numFmtId="164" fontId="2" fillId="0" borderId="0" xfId="0" applyNumberFormat="1" applyFont="1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164" fontId="3" fillId="0" borderId="0" xfId="0" applyNumberFormat="1" applyFont="1" applyBorder="1"/>
    <xf numFmtId="0" fontId="3" fillId="0" borderId="0" xfId="0" applyFont="1" applyBorder="1"/>
    <xf numFmtId="164" fontId="4" fillId="0" borderId="0" xfId="0" applyNumberFormat="1" applyFont="1" applyBorder="1"/>
    <xf numFmtId="0" fontId="4" fillId="0" borderId="0" xfId="0" applyFont="1" applyBorder="1"/>
    <xf numFmtId="164" fontId="5" fillId="0" borderId="0" xfId="0" applyNumberFormat="1" applyFont="1" applyBorder="1"/>
    <xf numFmtId="0" fontId="5" fillId="0" borderId="0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0" borderId="0" xfId="0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916844349680169E-2"/>
          <c:y val="3.1653007568077492E-2"/>
          <c:w val="0.93923240938166308"/>
          <c:h val="0.93786689090599984"/>
        </c:manualLayout>
      </c:layout>
      <c:scatterChart>
        <c:scatterStyle val="lineMarker"/>
        <c:varyColors val="0"/>
        <c:ser>
          <c:idx val="0"/>
          <c:order val="0"/>
          <c:tx>
            <c:v>line1</c:v>
          </c:tx>
          <c:spPr>
            <a:ln w="25400">
              <a:solidFill>
                <a:srgbClr val="0000FF"/>
              </a:solidFill>
              <a:prstDash val="solid"/>
              <a:tailEnd type="triangle" w="lg" len="lg"/>
            </a:ln>
          </c:spPr>
          <c:marker>
            <c:symbol val="none"/>
          </c:marker>
          <c:xVal>
            <c:numRef>
              <c:f>'charge#1'!$B$10:$B$11</c:f>
              <c:numCache>
                <c:formatCode>General</c:formatCode>
                <c:ptCount val="2"/>
                <c:pt idx="0">
                  <c:v>1</c:v>
                </c:pt>
                <c:pt idx="1">
                  <c:v>0.68377223398316211</c:v>
                </c:pt>
              </c:numCache>
            </c:numRef>
          </c:xVal>
          <c:yVal>
            <c:numRef>
              <c:f>'charge#1'!$C$10:$C$11</c:f>
              <c:numCache>
                <c:formatCode>General</c:formatCode>
                <c:ptCount val="2"/>
                <c:pt idx="0">
                  <c:v>3</c:v>
                </c:pt>
                <c:pt idx="1">
                  <c:v>2.051316701949486</c:v>
                </c:pt>
              </c:numCache>
            </c:numRef>
          </c:yVal>
          <c:smooth val="0"/>
        </c:ser>
        <c:ser>
          <c:idx val="1"/>
          <c:order val="1"/>
          <c:tx>
            <c:v>Q1</c:v>
          </c:tx>
          <c:spPr>
            <a:ln w="25400">
              <a:solidFill>
                <a:srgbClr val="0066FF"/>
              </a:solidFill>
            </a:ln>
          </c:spPr>
          <c:marker>
            <c:symbol val="x"/>
            <c:size val="10"/>
            <c:spPr>
              <a:solidFill>
                <a:srgbClr val="0070C0"/>
              </a:solidFill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Q1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'charge#1'!$B$2:$B$2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'charge#1'!$C$2:$C$2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</c:ser>
        <c:ser>
          <c:idx val="4"/>
          <c:order val="2"/>
          <c:tx>
            <c:v>originline1</c:v>
          </c:tx>
          <c:spPr>
            <a:ln w="38100">
              <a:solidFill>
                <a:srgbClr val="0000FF"/>
              </a:solidFill>
              <a:prstDash val="solid"/>
              <a:tailEnd type="triangle" w="lg" len="lg"/>
            </a:ln>
          </c:spPr>
          <c:marker>
            <c:symbol val="none"/>
          </c:marker>
          <c:xVal>
            <c:numRef>
              <c:f>'charge#1'!$B$20:$B$21</c:f>
              <c:numCache>
                <c:formatCode>General</c:formatCode>
                <c:ptCount val="2"/>
                <c:pt idx="0">
                  <c:v>0</c:v>
                </c:pt>
                <c:pt idx="1">
                  <c:v>-0.31622776601683789</c:v>
                </c:pt>
              </c:numCache>
            </c:numRef>
          </c:xVal>
          <c:yVal>
            <c:numRef>
              <c:f>'charge#1'!$C$20:$C$21</c:f>
              <c:numCache>
                <c:formatCode>General</c:formatCode>
                <c:ptCount val="2"/>
                <c:pt idx="0">
                  <c:v>0</c:v>
                </c:pt>
                <c:pt idx="1">
                  <c:v>-0.94868329805051377</c:v>
                </c:pt>
              </c:numCache>
            </c:numRef>
          </c:yVal>
          <c:smooth val="0"/>
        </c:ser>
        <c:ser>
          <c:idx val="7"/>
          <c:order val="3"/>
          <c:tx>
            <c:v>line2</c:v>
          </c:tx>
          <c:spPr>
            <a:ln w="25400">
              <a:solidFill>
                <a:srgbClr val="FF0000"/>
              </a:solidFill>
              <a:prstDash val="solid"/>
              <a:tailEnd type="triangle" w="lg" len="lg"/>
            </a:ln>
          </c:spPr>
          <c:marker>
            <c:symbol val="none"/>
          </c:marker>
          <c:xVal>
            <c:numRef>
              <c:f>'charge#2'!$B$10:$B$11</c:f>
              <c:numCache>
                <c:formatCode>General</c:formatCode>
                <c:ptCount val="2"/>
                <c:pt idx="0">
                  <c:v>3</c:v>
                </c:pt>
                <c:pt idx="1">
                  <c:v>2.3599613120478127</c:v>
                </c:pt>
              </c:numCache>
            </c:numRef>
          </c:xVal>
          <c:yVal>
            <c:numRef>
              <c:f>'charge#2'!$C$10:$C$11</c:f>
              <c:numCache>
                <c:formatCode>General</c:formatCode>
                <c:ptCount val="2"/>
                <c:pt idx="0">
                  <c:v>-2</c:v>
                </c:pt>
                <c:pt idx="1">
                  <c:v>-1.5733075413652085</c:v>
                </c:pt>
              </c:numCache>
            </c:numRef>
          </c:yVal>
          <c:smooth val="0"/>
        </c:ser>
        <c:ser>
          <c:idx val="8"/>
          <c:order val="4"/>
          <c:tx>
            <c:v>Q2</c:v>
          </c:tx>
          <c:spPr>
            <a:ln w="19050">
              <a:noFill/>
            </a:ln>
          </c:spPr>
          <c:marker>
            <c:symbol val="squar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'charge#2'!$B$2:$B$2</c:f>
              <c:numCache>
                <c:formatCode>General</c:formatCode>
                <c:ptCount val="1"/>
                <c:pt idx="0">
                  <c:v>3</c:v>
                </c:pt>
              </c:numCache>
            </c:numRef>
          </c:xVal>
          <c:yVal>
            <c:numRef>
              <c:f>'charge#2'!$C$2:$C$2</c:f>
              <c:numCache>
                <c:formatCode>General</c:formatCode>
                <c:ptCount val="1"/>
                <c:pt idx="0">
                  <c:v>-2</c:v>
                </c:pt>
              </c:numCache>
            </c:numRef>
          </c:yVal>
          <c:smooth val="0"/>
        </c:ser>
        <c:ser>
          <c:idx val="11"/>
          <c:order val="5"/>
          <c:tx>
            <c:v>originline2</c:v>
          </c:tx>
          <c:spPr>
            <a:ln w="38100">
              <a:solidFill>
                <a:srgbClr val="FF0000"/>
              </a:solidFill>
              <a:prstDash val="solid"/>
              <a:tailEnd type="triangle" w="lg" len="lg"/>
            </a:ln>
          </c:spPr>
          <c:marker>
            <c:symbol val="none"/>
          </c:marker>
          <c:xVal>
            <c:numRef>
              <c:f>'charge#2'!$B$20:$B$21</c:f>
              <c:numCache>
                <c:formatCode>General</c:formatCode>
                <c:ptCount val="2"/>
                <c:pt idx="0">
                  <c:v>-0.31622776601683789</c:v>
                </c:pt>
                <c:pt idx="1">
                  <c:v>-0.95626645396902543</c:v>
                </c:pt>
              </c:numCache>
            </c:numRef>
          </c:xVal>
          <c:yVal>
            <c:numRef>
              <c:f>'charge#2'!$C$20:$C$21</c:f>
              <c:numCache>
                <c:formatCode>General</c:formatCode>
                <c:ptCount val="2"/>
                <c:pt idx="0">
                  <c:v>-0.94868329805051377</c:v>
                </c:pt>
                <c:pt idx="1">
                  <c:v>-0.52199083941572222</c:v>
                </c:pt>
              </c:numCache>
            </c:numRef>
          </c:yVal>
          <c:smooth val="0"/>
        </c:ser>
        <c:ser>
          <c:idx val="14"/>
          <c:order val="6"/>
          <c:tx>
            <c:v>originlineres</c:v>
          </c:tx>
          <c:spPr>
            <a:ln w="38100">
              <a:solidFill>
                <a:srgbClr val="000000"/>
              </a:solidFill>
              <a:prstDash val="solid"/>
              <a:tailEnd type="triangle" w="lg" len="lg"/>
            </a:ln>
          </c:spPr>
          <c:marker>
            <c:symbol val="none"/>
          </c:marker>
          <c:xVal>
            <c:numRef>
              <c:f>resultant!$B$20:$B$21</c:f>
              <c:numCache>
                <c:formatCode>General</c:formatCode>
                <c:ptCount val="2"/>
                <c:pt idx="0">
                  <c:v>0</c:v>
                </c:pt>
                <c:pt idx="1">
                  <c:v>2.1864303513045189</c:v>
                </c:pt>
              </c:numCache>
            </c:numRef>
          </c:xVal>
          <c:yVal>
            <c:numRef>
              <c:f>resultant!$C$20:$C$21</c:f>
              <c:numCache>
                <c:formatCode>General</c:formatCode>
                <c:ptCount val="2"/>
                <c:pt idx="0">
                  <c:v>0</c:v>
                </c:pt>
                <c:pt idx="1">
                  <c:v>3.4063801671762088</c:v>
                </c:pt>
              </c:numCache>
            </c:numRef>
          </c:yVal>
          <c:smooth val="0"/>
        </c:ser>
        <c:ser>
          <c:idx val="16"/>
          <c:order val="7"/>
          <c:tx>
            <c:v>line3</c:v>
          </c:tx>
          <c:spPr>
            <a:ln w="25400">
              <a:solidFill>
                <a:srgbClr val="00FF00"/>
              </a:solidFill>
              <a:prstDash val="solid"/>
              <a:tailEnd type="triangle" w="lg" len="lg"/>
            </a:ln>
          </c:spPr>
          <c:marker>
            <c:symbol val="square"/>
            <c:size val="10"/>
            <c:spPr>
              <a:solidFill>
                <a:srgbClr val="92D050"/>
              </a:solidFill>
            </c:spPr>
          </c:marker>
          <c:dLbls>
            <c:dLbl>
              <c:idx val="0"/>
              <c:layout>
                <c:manualLayout>
                  <c:x val="-4.548685145700071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Q3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xVal>
            <c:numRef>
              <c:f>'charge#3'!$B$10:$B$11</c:f>
              <c:numCache>
                <c:formatCode>General</c:formatCode>
                <c:ptCount val="2"/>
                <c:pt idx="0">
                  <c:v>-1</c:v>
                </c:pt>
                <c:pt idx="1">
                  <c:v>2.5355339059327373</c:v>
                </c:pt>
              </c:numCache>
            </c:numRef>
          </c:xVal>
          <c:yVal>
            <c:numRef>
              <c:f>'charge#3'!$C$10:$C$11</c:f>
              <c:numCache>
                <c:formatCode>General</c:formatCode>
                <c:ptCount val="2"/>
                <c:pt idx="0">
                  <c:v>-1</c:v>
                </c:pt>
                <c:pt idx="1">
                  <c:v>2.5355339059327378</c:v>
                </c:pt>
              </c:numCache>
            </c:numRef>
          </c:yVal>
          <c:smooth val="0"/>
        </c:ser>
        <c:ser>
          <c:idx val="21"/>
          <c:order val="8"/>
          <c:tx>
            <c:v>originline3</c:v>
          </c:tx>
          <c:spPr>
            <a:ln w="38100">
              <a:solidFill>
                <a:srgbClr val="00FF00"/>
              </a:solidFill>
              <a:prstDash val="solid"/>
              <a:tailEnd type="triangle" w="lg" len="lg"/>
            </a:ln>
          </c:spPr>
          <c:marker>
            <c:symbol val="none"/>
          </c:marker>
          <c:xVal>
            <c:numRef>
              <c:f>'charge#3'!$B$20:$B$21</c:f>
              <c:numCache>
                <c:formatCode>General</c:formatCode>
                <c:ptCount val="2"/>
                <c:pt idx="0">
                  <c:v>-0.95626645396902543</c:v>
                </c:pt>
                <c:pt idx="1">
                  <c:v>2.579267451963712</c:v>
                </c:pt>
              </c:numCache>
            </c:numRef>
          </c:xVal>
          <c:yVal>
            <c:numRef>
              <c:f>'charge#3'!$C$20:$C$21</c:f>
              <c:numCache>
                <c:formatCode>General</c:formatCode>
                <c:ptCount val="2"/>
                <c:pt idx="0">
                  <c:v>-0.52199083941572222</c:v>
                </c:pt>
                <c:pt idx="1">
                  <c:v>3.0135430665170153</c:v>
                </c:pt>
              </c:numCache>
            </c:numRef>
          </c:yVal>
          <c:smooth val="0"/>
        </c:ser>
        <c:ser>
          <c:idx val="24"/>
          <c:order val="9"/>
          <c:tx>
            <c:v>line4</c:v>
          </c:tx>
          <c:spPr>
            <a:ln w="25400">
              <a:solidFill>
                <a:srgbClr val="FF00FF"/>
              </a:solidFill>
              <a:prstDash val="solid"/>
              <a:tailEnd type="triangle" w="lg" len="lg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980804638226202E-2"/>
                  <c:y val="2.50097694411879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Q4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'charge#4'!$B$10:$B$11</c:f>
              <c:numCache>
                <c:formatCode>General</c:formatCode>
                <c:ptCount val="2"/>
                <c:pt idx="0">
                  <c:v>3</c:v>
                </c:pt>
                <c:pt idx="1">
                  <c:v>2.6071628993408069</c:v>
                </c:pt>
              </c:numCache>
            </c:numRef>
          </c:xVal>
          <c:yVal>
            <c:numRef>
              <c:f>'charge#4'!$C$10:$C$11</c:f>
              <c:numCache>
                <c:formatCode>General</c:formatCode>
                <c:ptCount val="2"/>
                <c:pt idx="0">
                  <c:v>-3</c:v>
                </c:pt>
                <c:pt idx="1">
                  <c:v>-2.6071628993408069</c:v>
                </c:pt>
              </c:numCache>
            </c:numRef>
          </c:yVal>
          <c:smooth val="0"/>
        </c:ser>
        <c:ser>
          <c:idx val="28"/>
          <c:order val="10"/>
          <c:tx>
            <c:v>originline4</c:v>
          </c:tx>
          <c:spPr>
            <a:ln w="38100">
              <a:solidFill>
                <a:srgbClr val="FF00FF"/>
              </a:solidFill>
              <a:prstDash val="solid"/>
              <a:tailEnd type="triangle" w="lg" len="lg"/>
            </a:ln>
          </c:spPr>
          <c:marker>
            <c:symbol val="none"/>
          </c:marker>
          <c:xVal>
            <c:numRef>
              <c:f>'charge#4'!$B$20:$B$21</c:f>
              <c:numCache>
                <c:formatCode>General</c:formatCode>
                <c:ptCount val="2"/>
                <c:pt idx="0">
                  <c:v>2.579267451963712</c:v>
                </c:pt>
                <c:pt idx="1">
                  <c:v>2.1864303513045189</c:v>
                </c:pt>
              </c:numCache>
            </c:numRef>
          </c:xVal>
          <c:yVal>
            <c:numRef>
              <c:f>'charge#4'!$C$20:$C$21</c:f>
              <c:numCache>
                <c:formatCode>General</c:formatCode>
                <c:ptCount val="2"/>
                <c:pt idx="0">
                  <c:v>3.0135430665170153</c:v>
                </c:pt>
                <c:pt idx="1">
                  <c:v>3.4063801671762084</c:v>
                </c:pt>
              </c:numCache>
            </c:numRef>
          </c:yVal>
          <c:smooth val="0"/>
        </c:ser>
        <c:ser>
          <c:idx val="2"/>
          <c:order val="11"/>
          <c:tx>
            <c:v>Q4</c:v>
          </c:tx>
          <c:marker>
            <c:symbol val="square"/>
            <c:size val="10"/>
            <c:spPr>
              <a:solidFill>
                <a:srgbClr val="FF33CC"/>
              </a:solidFill>
            </c:spPr>
          </c:marker>
          <c:xVal>
            <c:numRef>
              <c:f>'charge#4'!$B$2</c:f>
              <c:numCache>
                <c:formatCode>General</c:formatCode>
                <c:ptCount val="1"/>
                <c:pt idx="0">
                  <c:v>3</c:v>
                </c:pt>
              </c:numCache>
            </c:numRef>
          </c:xVal>
          <c:yVal>
            <c:numRef>
              <c:f>'charge#4'!$C$2</c:f>
              <c:numCache>
                <c:formatCode>General</c:formatCode>
                <c:ptCount val="1"/>
                <c:pt idx="0">
                  <c:v>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079480"/>
        <c:axId val="365080656"/>
      </c:scatterChart>
      <c:valAx>
        <c:axId val="365079480"/>
        <c:scaling>
          <c:orientation val="minMax"/>
          <c:max val="5"/>
          <c:min val="-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5080656"/>
        <c:crossesAt val="0"/>
        <c:crossBetween val="midCat"/>
        <c:majorUnit val="0.5"/>
        <c:minorUnit val="0.1"/>
      </c:valAx>
      <c:valAx>
        <c:axId val="365080656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5079480"/>
        <c:crossesAt val="0"/>
        <c:crossBetween val="midCat"/>
        <c:majorUnit val="0.5"/>
        <c:min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49</xdr:row>
          <xdr:rowOff>142875</xdr:rowOff>
        </xdr:from>
        <xdr:to>
          <xdr:col>15</xdr:col>
          <xdr:colOff>838200</xdr:colOff>
          <xdr:row>50</xdr:row>
          <xdr:rowOff>142875</xdr:rowOff>
        </xdr:to>
        <xdr:sp macro="" textlink="">
          <xdr:nvSpPr>
            <xdr:cNvPr id="2050" name="ScrollBar1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428625</xdr:colOff>
      <xdr:row>0</xdr:row>
      <xdr:rowOff>28575</xdr:rowOff>
    </xdr:from>
    <xdr:to>
      <xdr:col>15</xdr:col>
      <xdr:colOff>828675</xdr:colOff>
      <xdr:row>49</xdr:row>
      <xdr:rowOff>28575</xdr:rowOff>
    </xdr:to>
    <xdr:graphicFrame macro="">
      <xdr:nvGraphicFramePr>
        <xdr:cNvPr id="207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</xdr:row>
          <xdr:rowOff>9525</xdr:rowOff>
        </xdr:from>
        <xdr:to>
          <xdr:col>18</xdr:col>
          <xdr:colOff>590550</xdr:colOff>
          <xdr:row>10</xdr:row>
          <xdr:rowOff>152400</xdr:rowOff>
        </xdr:to>
        <xdr:sp macro="" textlink="">
          <xdr:nvSpPr>
            <xdr:cNvPr id="2059" name="ScrollBar9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0</xdr:row>
          <xdr:rowOff>38100</xdr:rowOff>
        </xdr:from>
        <xdr:to>
          <xdr:col>1</xdr:col>
          <xdr:colOff>361950</xdr:colOff>
          <xdr:row>48</xdr:row>
          <xdr:rowOff>0</xdr:rowOff>
        </xdr:to>
        <xdr:sp macro="" textlink="">
          <xdr:nvSpPr>
            <xdr:cNvPr id="2061" name="ScrollBar2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52</xdr:row>
          <xdr:rowOff>133350</xdr:rowOff>
        </xdr:from>
        <xdr:to>
          <xdr:col>15</xdr:col>
          <xdr:colOff>838200</xdr:colOff>
          <xdr:row>53</xdr:row>
          <xdr:rowOff>142875</xdr:rowOff>
        </xdr:to>
        <xdr:sp macro="" textlink="">
          <xdr:nvSpPr>
            <xdr:cNvPr id="2062" name="ScrollBar3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600075</xdr:colOff>
          <xdr:row>0</xdr:row>
          <xdr:rowOff>38100</xdr:rowOff>
        </xdr:from>
        <xdr:to>
          <xdr:col>1</xdr:col>
          <xdr:colOff>152400</xdr:colOff>
          <xdr:row>48</xdr:row>
          <xdr:rowOff>0</xdr:rowOff>
        </xdr:to>
        <xdr:sp macro="" textlink="">
          <xdr:nvSpPr>
            <xdr:cNvPr id="2063" name="ScrollBar4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</xdr:row>
          <xdr:rowOff>19050</xdr:rowOff>
        </xdr:from>
        <xdr:to>
          <xdr:col>18</xdr:col>
          <xdr:colOff>600075</xdr:colOff>
          <xdr:row>13</xdr:row>
          <xdr:rowOff>0</xdr:rowOff>
        </xdr:to>
        <xdr:sp macro="" textlink="">
          <xdr:nvSpPr>
            <xdr:cNvPr id="2064" name="ScrollBar5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</xdr:row>
          <xdr:rowOff>28575</xdr:rowOff>
        </xdr:from>
        <xdr:to>
          <xdr:col>18</xdr:col>
          <xdr:colOff>590550</xdr:colOff>
          <xdr:row>17</xdr:row>
          <xdr:rowOff>9525</xdr:rowOff>
        </xdr:to>
        <xdr:sp macro="" textlink="">
          <xdr:nvSpPr>
            <xdr:cNvPr id="2065" name="ScrollBar6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</xdr:row>
          <xdr:rowOff>9525</xdr:rowOff>
        </xdr:from>
        <xdr:to>
          <xdr:col>18</xdr:col>
          <xdr:colOff>590550</xdr:colOff>
          <xdr:row>14</xdr:row>
          <xdr:rowOff>152400</xdr:rowOff>
        </xdr:to>
        <xdr:sp macro="" textlink="">
          <xdr:nvSpPr>
            <xdr:cNvPr id="2066" name="ScrollBar7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51</xdr:row>
          <xdr:rowOff>47625</xdr:rowOff>
        </xdr:from>
        <xdr:to>
          <xdr:col>15</xdr:col>
          <xdr:colOff>828675</xdr:colOff>
          <xdr:row>52</xdr:row>
          <xdr:rowOff>57150</xdr:rowOff>
        </xdr:to>
        <xdr:sp macro="" textlink="">
          <xdr:nvSpPr>
            <xdr:cNvPr id="2067" name="ScrollBar8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54</xdr:row>
          <xdr:rowOff>57150</xdr:rowOff>
        </xdr:from>
        <xdr:to>
          <xdr:col>15</xdr:col>
          <xdr:colOff>828675</xdr:colOff>
          <xdr:row>55</xdr:row>
          <xdr:rowOff>57150</xdr:rowOff>
        </xdr:to>
        <xdr:sp macro="" textlink="">
          <xdr:nvSpPr>
            <xdr:cNvPr id="2068" name="ScrollBar1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0</xdr:row>
          <xdr:rowOff>38100</xdr:rowOff>
        </xdr:from>
        <xdr:to>
          <xdr:col>0</xdr:col>
          <xdr:colOff>542925</xdr:colOff>
          <xdr:row>48</xdr:row>
          <xdr:rowOff>0</xdr:rowOff>
        </xdr:to>
        <xdr:sp macro="" textlink="">
          <xdr:nvSpPr>
            <xdr:cNvPr id="2069" name="ScrollBar1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38100</xdr:rowOff>
        </xdr:from>
        <xdr:to>
          <xdr:col>0</xdr:col>
          <xdr:colOff>333375</xdr:colOff>
          <xdr:row>48</xdr:row>
          <xdr:rowOff>0</xdr:rowOff>
        </xdr:to>
        <xdr:sp macro="" textlink="">
          <xdr:nvSpPr>
            <xdr:cNvPr id="2070" name="ScrollBar1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Q7:W55"/>
  <sheetViews>
    <sheetView showGridLines="0" tabSelected="1" zoomScaleNormal="100" workbookViewId="0">
      <selection activeCell="R36" sqref="R36"/>
    </sheetView>
  </sheetViews>
  <sheetFormatPr defaultRowHeight="12.75" x14ac:dyDescent="0.2"/>
  <cols>
    <col min="16" max="16" width="18.140625" customWidth="1"/>
    <col min="17" max="17" width="5" customWidth="1"/>
    <col min="20" max="20" width="12.28515625" customWidth="1"/>
    <col min="22" max="22" width="4.42578125" customWidth="1"/>
  </cols>
  <sheetData>
    <row r="7" spans="17:22" ht="13.5" thickBot="1" x14ac:dyDescent="0.25"/>
    <row r="8" spans="17:22" x14ac:dyDescent="0.2">
      <c r="Q8" s="2"/>
      <c r="R8" s="3"/>
      <c r="S8" s="3"/>
      <c r="T8" s="3"/>
      <c r="U8" s="3"/>
      <c r="V8" s="4"/>
    </row>
    <row r="9" spans="17:22" x14ac:dyDescent="0.2">
      <c r="Q9" s="5"/>
      <c r="R9" s="6" t="s">
        <v>27</v>
      </c>
      <c r="S9" s="7"/>
      <c r="T9" s="7"/>
      <c r="U9" s="7"/>
      <c r="V9" s="8"/>
    </row>
    <row r="10" spans="17:22" x14ac:dyDescent="0.2">
      <c r="Q10" s="5"/>
      <c r="R10" s="7"/>
      <c r="S10" s="7"/>
      <c r="T10" s="7"/>
      <c r="U10" s="7"/>
      <c r="V10" s="8"/>
    </row>
    <row r="11" spans="17:22" x14ac:dyDescent="0.2">
      <c r="Q11" s="5"/>
      <c r="R11" s="7"/>
      <c r="S11" s="7"/>
      <c r="T11" s="9">
        <f>+'charge#1'!B1</f>
        <v>5</v>
      </c>
      <c r="U11" s="10" t="s">
        <v>23</v>
      </c>
      <c r="V11" s="8"/>
    </row>
    <row r="12" spans="17:22" x14ac:dyDescent="0.2">
      <c r="Q12" s="5"/>
      <c r="R12" s="11"/>
      <c r="S12" s="11"/>
      <c r="T12" s="7"/>
      <c r="U12" s="7"/>
      <c r="V12" s="8"/>
    </row>
    <row r="13" spans="17:22" x14ac:dyDescent="0.2">
      <c r="Q13" s="5"/>
      <c r="R13" s="11"/>
      <c r="S13" s="11"/>
      <c r="T13" s="12">
        <f>+'charge#2'!B1</f>
        <v>5</v>
      </c>
      <c r="U13" s="13" t="s">
        <v>24</v>
      </c>
      <c r="V13" s="8"/>
    </row>
    <row r="14" spans="17:22" x14ac:dyDescent="0.2">
      <c r="Q14" s="5"/>
      <c r="R14" s="11"/>
      <c r="S14" s="11"/>
      <c r="T14" s="7"/>
      <c r="U14" s="7"/>
      <c r="V14" s="8"/>
    </row>
    <row r="15" spans="17:22" x14ac:dyDescent="0.2">
      <c r="Q15" s="5"/>
      <c r="R15" s="7"/>
      <c r="S15" s="7"/>
      <c r="T15" s="14">
        <f>+'charge#3'!B1</f>
        <v>5</v>
      </c>
      <c r="U15" s="15" t="s">
        <v>25</v>
      </c>
      <c r="V15" s="8"/>
    </row>
    <row r="16" spans="17:22" x14ac:dyDescent="0.2">
      <c r="Q16" s="5"/>
      <c r="R16" s="7"/>
      <c r="S16" s="7"/>
      <c r="T16" s="7"/>
      <c r="U16" s="7"/>
      <c r="V16" s="8"/>
    </row>
    <row r="17" spans="17:22" x14ac:dyDescent="0.2">
      <c r="Q17" s="5"/>
      <c r="R17" s="7"/>
      <c r="S17" s="7"/>
      <c r="T17" s="16">
        <f>+'charge#4'!B1</f>
        <v>5</v>
      </c>
      <c r="U17" s="17" t="s">
        <v>26</v>
      </c>
      <c r="V17" s="8"/>
    </row>
    <row r="18" spans="17:22" ht="13.5" thickBot="1" x14ac:dyDescent="0.25">
      <c r="Q18" s="18"/>
      <c r="R18" s="19"/>
      <c r="S18" s="19"/>
      <c r="T18" s="19"/>
      <c r="U18" s="19"/>
      <c r="V18" s="20"/>
    </row>
    <row r="21" spans="17:22" ht="26.25" x14ac:dyDescent="0.4">
      <c r="Q21" s="21" t="s">
        <v>31</v>
      </c>
    </row>
    <row r="50" spans="17:23" ht="13.5" thickBot="1" x14ac:dyDescent="0.25"/>
    <row r="51" spans="17:23" x14ac:dyDescent="0.2">
      <c r="Q51" s="2"/>
      <c r="R51" s="3"/>
      <c r="S51" s="3"/>
      <c r="T51" s="3"/>
      <c r="U51" s="3"/>
      <c r="V51" s="3"/>
      <c r="W51" s="4"/>
    </row>
    <row r="52" spans="17:23" x14ac:dyDescent="0.2">
      <c r="Q52" s="5"/>
      <c r="R52" s="6" t="s">
        <v>29</v>
      </c>
      <c r="S52" s="6"/>
      <c r="T52" s="6"/>
      <c r="U52" s="6"/>
      <c r="V52" s="7"/>
      <c r="W52" s="8"/>
    </row>
    <row r="53" spans="17:23" x14ac:dyDescent="0.2">
      <c r="Q53" s="5"/>
      <c r="R53" s="6" t="s">
        <v>30</v>
      </c>
      <c r="S53" s="6"/>
      <c r="T53" s="6"/>
      <c r="U53" s="6"/>
      <c r="V53" s="7"/>
      <c r="W53" s="8"/>
    </row>
    <row r="54" spans="17:23" x14ac:dyDescent="0.2">
      <c r="Q54" s="5"/>
      <c r="R54" s="6" t="s">
        <v>28</v>
      </c>
      <c r="S54" s="6"/>
      <c r="T54" s="6"/>
      <c r="U54" s="6"/>
      <c r="V54" s="7"/>
      <c r="W54" s="8"/>
    </row>
    <row r="55" spans="17:23" ht="13.5" thickBot="1" x14ac:dyDescent="0.25">
      <c r="Q55" s="18"/>
      <c r="R55" s="19"/>
      <c r="S55" s="19"/>
      <c r="T55" s="19"/>
      <c r="U55" s="19"/>
      <c r="V55" s="19"/>
      <c r="W55" s="20"/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50" r:id="rId4" name="ScrollBar1">
          <controlPr defaultSize="0" autoLine="0" linkedCell="'charge#1'!D2" r:id="rId5">
            <anchor moveWithCells="1">
              <from>
                <xdr:col>1</xdr:col>
                <xdr:colOff>447675</xdr:colOff>
                <xdr:row>49</xdr:row>
                <xdr:rowOff>142875</xdr:rowOff>
              </from>
              <to>
                <xdr:col>15</xdr:col>
                <xdr:colOff>838200</xdr:colOff>
                <xdr:row>50</xdr:row>
                <xdr:rowOff>142875</xdr:rowOff>
              </to>
            </anchor>
          </controlPr>
        </control>
      </mc:Choice>
      <mc:Fallback>
        <control shapeId="2050" r:id="rId4" name="ScrollBar1"/>
      </mc:Fallback>
    </mc:AlternateContent>
    <mc:AlternateContent xmlns:mc="http://schemas.openxmlformats.org/markup-compatibility/2006">
      <mc:Choice Requires="x14">
        <control shapeId="2059" r:id="rId6" name="ScrollBar9">
          <controlPr defaultSize="0" autoLine="0" autoPict="0" linkedCell="'charge#1'!C1" r:id="rId7">
            <anchor moveWithCells="1">
              <from>
                <xdr:col>17</xdr:col>
                <xdr:colOff>9525</xdr:colOff>
                <xdr:row>10</xdr:row>
                <xdr:rowOff>9525</xdr:rowOff>
              </from>
              <to>
                <xdr:col>18</xdr:col>
                <xdr:colOff>590550</xdr:colOff>
                <xdr:row>10</xdr:row>
                <xdr:rowOff>152400</xdr:rowOff>
              </to>
            </anchor>
          </controlPr>
        </control>
      </mc:Choice>
      <mc:Fallback>
        <control shapeId="2059" r:id="rId6" name="ScrollBar9"/>
      </mc:Fallback>
    </mc:AlternateContent>
    <mc:AlternateContent xmlns:mc="http://schemas.openxmlformats.org/markup-compatibility/2006">
      <mc:Choice Requires="x14">
        <control shapeId="2061" r:id="rId8" name="ScrollBar2">
          <controlPr defaultSize="0" autoLine="0" linkedCell="'charge#1'!E2" r:id="rId9">
            <anchor moveWithCells="1">
              <from>
                <xdr:col>1</xdr:col>
                <xdr:colOff>200025</xdr:colOff>
                <xdr:row>0</xdr:row>
                <xdr:rowOff>38100</xdr:rowOff>
              </from>
              <to>
                <xdr:col>1</xdr:col>
                <xdr:colOff>361950</xdr:colOff>
                <xdr:row>48</xdr:row>
                <xdr:rowOff>0</xdr:rowOff>
              </to>
            </anchor>
          </controlPr>
        </control>
      </mc:Choice>
      <mc:Fallback>
        <control shapeId="2061" r:id="rId8" name="ScrollBar2"/>
      </mc:Fallback>
    </mc:AlternateContent>
    <mc:AlternateContent xmlns:mc="http://schemas.openxmlformats.org/markup-compatibility/2006">
      <mc:Choice Requires="x14">
        <control shapeId="2062" r:id="rId10" name="ScrollBar3">
          <controlPr defaultSize="0" autoLine="0" linkedCell="'charge#3'!D2" r:id="rId11">
            <anchor moveWithCells="1">
              <from>
                <xdr:col>1</xdr:col>
                <xdr:colOff>447675</xdr:colOff>
                <xdr:row>52</xdr:row>
                <xdr:rowOff>133350</xdr:rowOff>
              </from>
              <to>
                <xdr:col>15</xdr:col>
                <xdr:colOff>838200</xdr:colOff>
                <xdr:row>53</xdr:row>
                <xdr:rowOff>142875</xdr:rowOff>
              </to>
            </anchor>
          </controlPr>
        </control>
      </mc:Choice>
      <mc:Fallback>
        <control shapeId="2062" r:id="rId10" name="ScrollBar3"/>
      </mc:Fallback>
    </mc:AlternateContent>
    <mc:AlternateContent xmlns:mc="http://schemas.openxmlformats.org/markup-compatibility/2006">
      <mc:Choice Requires="x14">
        <control shapeId="2063" r:id="rId12" name="ScrollBar4">
          <controlPr defaultSize="0" autoLine="0" linkedCell="'charge#2'!E2" r:id="rId13">
            <anchor moveWithCells="1">
              <from>
                <xdr:col>0</xdr:col>
                <xdr:colOff>600075</xdr:colOff>
                <xdr:row>0</xdr:row>
                <xdr:rowOff>38100</xdr:rowOff>
              </from>
              <to>
                <xdr:col>1</xdr:col>
                <xdr:colOff>152400</xdr:colOff>
                <xdr:row>48</xdr:row>
                <xdr:rowOff>0</xdr:rowOff>
              </to>
            </anchor>
          </controlPr>
        </control>
      </mc:Choice>
      <mc:Fallback>
        <control shapeId="2063" r:id="rId12" name="ScrollBar4"/>
      </mc:Fallback>
    </mc:AlternateContent>
    <mc:AlternateContent xmlns:mc="http://schemas.openxmlformats.org/markup-compatibility/2006">
      <mc:Choice Requires="x14">
        <control shapeId="2064" r:id="rId14" name="ScrollBar5">
          <controlPr defaultSize="0" autoLine="0" linkedCell="'charge#2'!C1" r:id="rId15">
            <anchor moveWithCells="1">
              <from>
                <xdr:col>17</xdr:col>
                <xdr:colOff>19050</xdr:colOff>
                <xdr:row>12</xdr:row>
                <xdr:rowOff>19050</xdr:rowOff>
              </from>
              <to>
                <xdr:col>18</xdr:col>
                <xdr:colOff>600075</xdr:colOff>
                <xdr:row>13</xdr:row>
                <xdr:rowOff>0</xdr:rowOff>
              </to>
            </anchor>
          </controlPr>
        </control>
      </mc:Choice>
      <mc:Fallback>
        <control shapeId="2064" r:id="rId14" name="ScrollBar5"/>
      </mc:Fallback>
    </mc:AlternateContent>
    <mc:AlternateContent xmlns:mc="http://schemas.openxmlformats.org/markup-compatibility/2006">
      <mc:Choice Requires="x14">
        <control shapeId="2065" r:id="rId16" name="ScrollBar6">
          <controlPr defaultSize="0" autoLine="0" linkedCell="'charge#4'!C1" r:id="rId17">
            <anchor moveWithCells="1">
              <from>
                <xdr:col>17</xdr:col>
                <xdr:colOff>9525</xdr:colOff>
                <xdr:row>16</xdr:row>
                <xdr:rowOff>28575</xdr:rowOff>
              </from>
              <to>
                <xdr:col>18</xdr:col>
                <xdr:colOff>590550</xdr:colOff>
                <xdr:row>17</xdr:row>
                <xdr:rowOff>9525</xdr:rowOff>
              </to>
            </anchor>
          </controlPr>
        </control>
      </mc:Choice>
      <mc:Fallback>
        <control shapeId="2065" r:id="rId16" name="ScrollBar6"/>
      </mc:Fallback>
    </mc:AlternateContent>
    <mc:AlternateContent xmlns:mc="http://schemas.openxmlformats.org/markup-compatibility/2006">
      <mc:Choice Requires="x14">
        <control shapeId="2066" r:id="rId18" name="ScrollBar7">
          <controlPr defaultSize="0" autoLine="0" linkedCell="'charge#3'!C1" r:id="rId19">
            <anchor moveWithCells="1">
              <from>
                <xdr:col>17</xdr:col>
                <xdr:colOff>9525</xdr:colOff>
                <xdr:row>14</xdr:row>
                <xdr:rowOff>9525</xdr:rowOff>
              </from>
              <to>
                <xdr:col>18</xdr:col>
                <xdr:colOff>590550</xdr:colOff>
                <xdr:row>14</xdr:row>
                <xdr:rowOff>152400</xdr:rowOff>
              </to>
            </anchor>
          </controlPr>
        </control>
      </mc:Choice>
      <mc:Fallback>
        <control shapeId="2066" r:id="rId18" name="ScrollBar7"/>
      </mc:Fallback>
    </mc:AlternateContent>
    <mc:AlternateContent xmlns:mc="http://schemas.openxmlformats.org/markup-compatibility/2006">
      <mc:Choice Requires="x14">
        <control shapeId="2067" r:id="rId20" name="ScrollBar8">
          <controlPr defaultSize="0" autoLine="0" linkedCell="'charge#2'!D2" r:id="rId21">
            <anchor moveWithCells="1">
              <from>
                <xdr:col>1</xdr:col>
                <xdr:colOff>438150</xdr:colOff>
                <xdr:row>51</xdr:row>
                <xdr:rowOff>47625</xdr:rowOff>
              </from>
              <to>
                <xdr:col>15</xdr:col>
                <xdr:colOff>828675</xdr:colOff>
                <xdr:row>52</xdr:row>
                <xdr:rowOff>57150</xdr:rowOff>
              </to>
            </anchor>
          </controlPr>
        </control>
      </mc:Choice>
      <mc:Fallback>
        <control shapeId="2067" r:id="rId20" name="ScrollBar8"/>
      </mc:Fallback>
    </mc:AlternateContent>
    <mc:AlternateContent xmlns:mc="http://schemas.openxmlformats.org/markup-compatibility/2006">
      <mc:Choice Requires="x14">
        <control shapeId="2068" r:id="rId22" name="ScrollBar10">
          <controlPr defaultSize="0" autoLine="0" linkedCell="'charge#4'!D2" r:id="rId23">
            <anchor moveWithCells="1">
              <from>
                <xdr:col>1</xdr:col>
                <xdr:colOff>438150</xdr:colOff>
                <xdr:row>54</xdr:row>
                <xdr:rowOff>57150</xdr:rowOff>
              </from>
              <to>
                <xdr:col>15</xdr:col>
                <xdr:colOff>828675</xdr:colOff>
                <xdr:row>55</xdr:row>
                <xdr:rowOff>57150</xdr:rowOff>
              </to>
            </anchor>
          </controlPr>
        </control>
      </mc:Choice>
      <mc:Fallback>
        <control shapeId="2068" r:id="rId22" name="ScrollBar10"/>
      </mc:Fallback>
    </mc:AlternateContent>
    <mc:AlternateContent xmlns:mc="http://schemas.openxmlformats.org/markup-compatibility/2006">
      <mc:Choice Requires="x14">
        <control shapeId="2069" r:id="rId24" name="ScrollBar11">
          <controlPr defaultSize="0" autoLine="0" linkedCell="'charge#3'!E2" r:id="rId25">
            <anchor moveWithCells="1">
              <from>
                <xdr:col>0</xdr:col>
                <xdr:colOff>381000</xdr:colOff>
                <xdr:row>0</xdr:row>
                <xdr:rowOff>38100</xdr:rowOff>
              </from>
              <to>
                <xdr:col>0</xdr:col>
                <xdr:colOff>542925</xdr:colOff>
                <xdr:row>48</xdr:row>
                <xdr:rowOff>0</xdr:rowOff>
              </to>
            </anchor>
          </controlPr>
        </control>
      </mc:Choice>
      <mc:Fallback>
        <control shapeId="2069" r:id="rId24" name="ScrollBar11"/>
      </mc:Fallback>
    </mc:AlternateContent>
    <mc:AlternateContent xmlns:mc="http://schemas.openxmlformats.org/markup-compatibility/2006">
      <mc:Choice Requires="x14">
        <control shapeId="2070" r:id="rId26" name="ScrollBar12">
          <controlPr defaultSize="0" autoLine="0" linkedCell="'charge#4'!E2" r:id="rId27">
            <anchor moveWithCells="1">
              <from>
                <xdr:col>0</xdr:col>
                <xdr:colOff>171450</xdr:colOff>
                <xdr:row>0</xdr:row>
                <xdr:rowOff>38100</xdr:rowOff>
              </from>
              <to>
                <xdr:col>0</xdr:col>
                <xdr:colOff>333375</xdr:colOff>
                <xdr:row>48</xdr:row>
                <xdr:rowOff>0</xdr:rowOff>
              </to>
            </anchor>
          </controlPr>
        </control>
      </mc:Choice>
      <mc:Fallback>
        <control shapeId="2070" r:id="rId26" name="ScrollBar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1"/>
  <sheetViews>
    <sheetView workbookViewId="0">
      <selection activeCell="A22" sqref="A22:C41"/>
    </sheetView>
  </sheetViews>
  <sheetFormatPr defaultRowHeight="12.75" x14ac:dyDescent="0.2"/>
  <cols>
    <col min="1" max="1" width="16.85546875" customWidth="1"/>
    <col min="2" max="2" width="20.85546875" customWidth="1"/>
    <col min="3" max="3" width="11" customWidth="1"/>
  </cols>
  <sheetData>
    <row r="1" spans="1:10" x14ac:dyDescent="0.2">
      <c r="A1" t="s">
        <v>5</v>
      </c>
      <c r="B1">
        <f>+C1-5</f>
        <v>5</v>
      </c>
      <c r="C1">
        <v>10</v>
      </c>
      <c r="I1" t="s">
        <v>12</v>
      </c>
      <c r="J1">
        <v>0.3</v>
      </c>
    </row>
    <row r="2" spans="1:10" x14ac:dyDescent="0.2">
      <c r="A2" t="s">
        <v>4</v>
      </c>
      <c r="B2">
        <f>D2-5</f>
        <v>1</v>
      </c>
      <c r="C2">
        <f>-E2+5</f>
        <v>3</v>
      </c>
      <c r="D2">
        <v>6</v>
      </c>
      <c r="E2">
        <v>2</v>
      </c>
      <c r="G2">
        <f>+PI()/12</f>
        <v>0.26179938779914941</v>
      </c>
      <c r="H2" t="s">
        <v>11</v>
      </c>
      <c r="I2" t="s">
        <v>19</v>
      </c>
      <c r="J2">
        <v>2</v>
      </c>
    </row>
    <row r="3" spans="1:10" x14ac:dyDescent="0.2">
      <c r="A3" t="s">
        <v>1</v>
      </c>
      <c r="B3">
        <f>SQRT(B4)</f>
        <v>3.1622776601683795</v>
      </c>
      <c r="G3">
        <f>PI()/6</f>
        <v>0.52359877559829882</v>
      </c>
      <c r="H3" t="s">
        <v>13</v>
      </c>
    </row>
    <row r="4" spans="1:10" x14ac:dyDescent="0.2">
      <c r="A4" t="s">
        <v>3</v>
      </c>
      <c r="B4">
        <f>B2^2+C2^2</f>
        <v>10</v>
      </c>
    </row>
    <row r="5" spans="1:10" x14ac:dyDescent="0.2">
      <c r="A5" t="s">
        <v>2</v>
      </c>
      <c r="B5">
        <f>+$J$2*$B$1/$B$4</f>
        <v>1</v>
      </c>
    </row>
    <row r="6" spans="1:10" x14ac:dyDescent="0.2">
      <c r="A6" t="s">
        <v>9</v>
      </c>
      <c r="B6">
        <f>ASIN(B2/B3)</f>
        <v>0.32175055439664224</v>
      </c>
    </row>
    <row r="7" spans="1:10" x14ac:dyDescent="0.2">
      <c r="A7" t="s">
        <v>0</v>
      </c>
      <c r="B7">
        <f>3*PI()/4-B6</f>
        <v>2.0344439357957027</v>
      </c>
    </row>
    <row r="8" spans="1:10" x14ac:dyDescent="0.2">
      <c r="A8" t="s">
        <v>6</v>
      </c>
      <c r="B8">
        <f>SIN(3*PI()/4-B7)</f>
        <v>0.31622776601683789</v>
      </c>
    </row>
    <row r="9" spans="1:10" x14ac:dyDescent="0.2">
      <c r="A9" t="s">
        <v>7</v>
      </c>
      <c r="B9">
        <f>COS(3*PI()/4-B7)</f>
        <v>0.94868329805051377</v>
      </c>
    </row>
    <row r="10" spans="1:10" x14ac:dyDescent="0.2">
      <c r="A10" s="22" t="s">
        <v>4</v>
      </c>
      <c r="B10" s="22">
        <f>+$B$2</f>
        <v>1</v>
      </c>
      <c r="C10" s="22">
        <f>+$C$2</f>
        <v>3</v>
      </c>
    </row>
    <row r="11" spans="1:10" x14ac:dyDescent="0.2">
      <c r="A11" s="22" t="s">
        <v>8</v>
      </c>
      <c r="B11" s="22">
        <f>+B10-$B$5*$B$8</f>
        <v>0.68377223398316211</v>
      </c>
      <c r="C11" s="22">
        <f>IF($C$2&lt;0, C10+$B$5*$B$9, C10-$B$5*$B$9)</f>
        <v>2.051316701949486</v>
      </c>
    </row>
    <row r="19" spans="1:3" x14ac:dyDescent="0.2">
      <c r="A19" s="1" t="s">
        <v>14</v>
      </c>
    </row>
    <row r="20" spans="1:3" x14ac:dyDescent="0.2">
      <c r="A20" s="22" t="s">
        <v>4</v>
      </c>
      <c r="B20" s="22">
        <v>0</v>
      </c>
      <c r="C20" s="22">
        <v>0</v>
      </c>
    </row>
    <row r="21" spans="1:3" x14ac:dyDescent="0.2">
      <c r="A21" s="22" t="s">
        <v>8</v>
      </c>
      <c r="B21" s="22">
        <f>+B20-$B$5*$B$8</f>
        <v>-0.31622776601683789</v>
      </c>
      <c r="C21" s="22">
        <f>IF($C$2&lt;0, C20+$B$5*$B$9, C20-$B$5*$B$9)</f>
        <v>-0.94868329805051377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21"/>
  <sheetViews>
    <sheetView workbookViewId="0">
      <selection activeCell="A12" sqref="A12:C18"/>
    </sheetView>
  </sheetViews>
  <sheetFormatPr defaultRowHeight="12.75" x14ac:dyDescent="0.2"/>
  <cols>
    <col min="1" max="1" width="15" customWidth="1"/>
    <col min="2" max="2" width="18.7109375" customWidth="1"/>
    <col min="3" max="3" width="17.7109375" customWidth="1"/>
  </cols>
  <sheetData>
    <row r="1" spans="1:10" x14ac:dyDescent="0.2">
      <c r="A1" t="s">
        <v>5</v>
      </c>
      <c r="B1">
        <f>+C1-5</f>
        <v>5</v>
      </c>
      <c r="C1">
        <v>10</v>
      </c>
      <c r="I1" t="s">
        <v>12</v>
      </c>
      <c r="J1">
        <f>+'charge#1'!J1</f>
        <v>0.3</v>
      </c>
    </row>
    <row r="2" spans="1:10" x14ac:dyDescent="0.2">
      <c r="A2" t="s">
        <v>4</v>
      </c>
      <c r="B2">
        <f>D2-5</f>
        <v>3</v>
      </c>
      <c r="C2">
        <f>-E2+5</f>
        <v>-2</v>
      </c>
      <c r="D2">
        <v>8</v>
      </c>
      <c r="E2">
        <v>7</v>
      </c>
      <c r="G2">
        <f>+PI()/12</f>
        <v>0.26179938779914941</v>
      </c>
      <c r="H2" t="s">
        <v>11</v>
      </c>
    </row>
    <row r="3" spans="1:10" x14ac:dyDescent="0.2">
      <c r="A3" t="s">
        <v>1</v>
      </c>
      <c r="B3">
        <f>SQRT(B4)</f>
        <v>3.6055512754639891</v>
      </c>
      <c r="G3">
        <f>PI()/6</f>
        <v>0.52359877559829882</v>
      </c>
      <c r="H3" t="s">
        <v>13</v>
      </c>
    </row>
    <row r="4" spans="1:10" x14ac:dyDescent="0.2">
      <c r="A4" t="s">
        <v>3</v>
      </c>
      <c r="B4">
        <f>B2^2+C2^2</f>
        <v>13</v>
      </c>
    </row>
    <row r="5" spans="1:10" x14ac:dyDescent="0.2">
      <c r="A5" t="s">
        <v>2</v>
      </c>
      <c r="B5">
        <f>+'charge#1'!$J$2*$B$1/$B$4</f>
        <v>0.76923076923076927</v>
      </c>
    </row>
    <row r="6" spans="1:10" x14ac:dyDescent="0.2">
      <c r="A6" t="s">
        <v>9</v>
      </c>
      <c r="B6">
        <f>ASIN(B2/B3)</f>
        <v>0.98279372324732917</v>
      </c>
    </row>
    <row r="7" spans="1:10" x14ac:dyDescent="0.2">
      <c r="A7" t="s">
        <v>0</v>
      </c>
      <c r="B7">
        <f>3*PI()/4-B6</f>
        <v>1.3734007669450157</v>
      </c>
    </row>
    <row r="8" spans="1:10" x14ac:dyDescent="0.2">
      <c r="A8" t="s">
        <v>6</v>
      </c>
      <c r="B8">
        <f>SIN(3*PI()/4-B7)</f>
        <v>0.83205029433784372</v>
      </c>
    </row>
    <row r="9" spans="1:10" x14ac:dyDescent="0.2">
      <c r="A9" t="s">
        <v>7</v>
      </c>
      <c r="B9">
        <f>COS(3*PI()/4-B7)</f>
        <v>0.55470019622522904</v>
      </c>
    </row>
    <row r="10" spans="1:10" x14ac:dyDescent="0.2">
      <c r="A10" t="s">
        <v>4</v>
      </c>
      <c r="B10">
        <f>+$B$2</f>
        <v>3</v>
      </c>
      <c r="C10">
        <f>+$C$2</f>
        <v>-2</v>
      </c>
    </row>
    <row r="11" spans="1:10" x14ac:dyDescent="0.2">
      <c r="A11" t="s">
        <v>8</v>
      </c>
      <c r="B11">
        <f>+B10-$B$5*$B$8</f>
        <v>2.3599613120478127</v>
      </c>
      <c r="C11">
        <f>IF($C$2&lt;0, C10+$B$5*$B$9, C10-$B$5*$B$9)</f>
        <v>-1.5733075413652085</v>
      </c>
    </row>
    <row r="19" spans="1:3" x14ac:dyDescent="0.2">
      <c r="A19" s="1" t="s">
        <v>14</v>
      </c>
    </row>
    <row r="20" spans="1:3" x14ac:dyDescent="0.2">
      <c r="A20" t="s">
        <v>4</v>
      </c>
      <c r="B20">
        <f>+'charge#1'!B21</f>
        <v>-0.31622776601683789</v>
      </c>
      <c r="C20">
        <f>+'charge#1'!C21</f>
        <v>-0.94868329805051377</v>
      </c>
    </row>
    <row r="21" spans="1:3" x14ac:dyDescent="0.2">
      <c r="A21" t="s">
        <v>8</v>
      </c>
      <c r="B21">
        <f>+B20-$B$5*$B$8</f>
        <v>-0.95626645396902543</v>
      </c>
      <c r="C21">
        <f>IF($C$2&lt;0, C20+$B$5*$B$9, C20-$B$5*$B$9)</f>
        <v>-0.52199083941572222</v>
      </c>
    </row>
  </sheetData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21"/>
  <sheetViews>
    <sheetView workbookViewId="0">
      <selection activeCell="A12" sqref="A12:C16"/>
    </sheetView>
  </sheetViews>
  <sheetFormatPr defaultRowHeight="12.75" x14ac:dyDescent="0.2"/>
  <cols>
    <col min="1" max="1" width="17.28515625" customWidth="1"/>
    <col min="2" max="2" width="13.140625" customWidth="1"/>
  </cols>
  <sheetData>
    <row r="1" spans="1:10" x14ac:dyDescent="0.2">
      <c r="A1" t="s">
        <v>5</v>
      </c>
      <c r="B1">
        <f>+C1-5</f>
        <v>5</v>
      </c>
      <c r="C1">
        <v>10</v>
      </c>
      <c r="I1" t="s">
        <v>12</v>
      </c>
      <c r="J1">
        <f>+'charge#1'!J1</f>
        <v>0.3</v>
      </c>
    </row>
    <row r="2" spans="1:10" x14ac:dyDescent="0.2">
      <c r="A2" t="s">
        <v>4</v>
      </c>
      <c r="B2">
        <f>D2-5</f>
        <v>-1</v>
      </c>
      <c r="C2">
        <f>-E2+5</f>
        <v>-1</v>
      </c>
      <c r="D2">
        <v>4</v>
      </c>
      <c r="E2">
        <v>6</v>
      </c>
      <c r="G2">
        <f>+PI()/12</f>
        <v>0.26179938779914941</v>
      </c>
      <c r="H2" t="s">
        <v>11</v>
      </c>
    </row>
    <row r="3" spans="1:10" x14ac:dyDescent="0.2">
      <c r="A3" t="s">
        <v>1</v>
      </c>
      <c r="B3">
        <f>SQRT(B4)</f>
        <v>1.4142135623730951</v>
      </c>
      <c r="G3">
        <f>PI()/6</f>
        <v>0.52359877559829882</v>
      </c>
      <c r="H3" t="s">
        <v>13</v>
      </c>
    </row>
    <row r="4" spans="1:10" x14ac:dyDescent="0.2">
      <c r="A4" t="s">
        <v>3</v>
      </c>
      <c r="B4">
        <f>B2^2+C2^2</f>
        <v>2</v>
      </c>
    </row>
    <row r="5" spans="1:10" x14ac:dyDescent="0.2">
      <c r="A5" t="s">
        <v>2</v>
      </c>
      <c r="B5">
        <f>+'charge#1'!$J$2*$B$1/$B$4</f>
        <v>5</v>
      </c>
    </row>
    <row r="6" spans="1:10" x14ac:dyDescent="0.2">
      <c r="A6" t="s">
        <v>9</v>
      </c>
      <c r="B6">
        <f>ASIN(B2/B3)</f>
        <v>-0.78539816339744828</v>
      </c>
    </row>
    <row r="7" spans="1:10" x14ac:dyDescent="0.2">
      <c r="A7" t="s">
        <v>0</v>
      </c>
      <c r="B7">
        <f>3*PI()/4-B6</f>
        <v>3.1415926535897931</v>
      </c>
    </row>
    <row r="8" spans="1:10" x14ac:dyDescent="0.2">
      <c r="A8" t="s">
        <v>6</v>
      </c>
      <c r="B8">
        <f>SIN(3*PI()/4-B7)</f>
        <v>-0.70710678118654746</v>
      </c>
    </row>
    <row r="9" spans="1:10" x14ac:dyDescent="0.2">
      <c r="A9" t="s">
        <v>7</v>
      </c>
      <c r="B9">
        <f>COS(3*PI()/4-B7)</f>
        <v>0.70710678118654757</v>
      </c>
    </row>
    <row r="10" spans="1:10" x14ac:dyDescent="0.2">
      <c r="A10" t="s">
        <v>4</v>
      </c>
      <c r="B10">
        <f>+$B$2</f>
        <v>-1</v>
      </c>
      <c r="C10">
        <f>+$C$2</f>
        <v>-1</v>
      </c>
    </row>
    <row r="11" spans="1:10" x14ac:dyDescent="0.2">
      <c r="A11" t="s">
        <v>8</v>
      </c>
      <c r="B11">
        <f>+B10-$B$5*$B$8</f>
        <v>2.5355339059327373</v>
      </c>
      <c r="C11">
        <f>IF($C$2&lt;0, C10+$B$5*$B$9, C10-$B$5*$B$9)</f>
        <v>2.5355339059327378</v>
      </c>
    </row>
    <row r="19" spans="1:3" x14ac:dyDescent="0.2">
      <c r="A19" s="1" t="s">
        <v>14</v>
      </c>
    </row>
    <row r="20" spans="1:3" x14ac:dyDescent="0.2">
      <c r="A20" t="s">
        <v>4</v>
      </c>
      <c r="B20">
        <f>+'charge#2'!B21</f>
        <v>-0.95626645396902543</v>
      </c>
      <c r="C20">
        <f>+'charge#2'!C21</f>
        <v>-0.52199083941572222</v>
      </c>
    </row>
    <row r="21" spans="1:3" x14ac:dyDescent="0.2">
      <c r="A21" t="s">
        <v>8</v>
      </c>
      <c r="B21">
        <f>+B20-$B$5*$B$8</f>
        <v>2.579267451963712</v>
      </c>
      <c r="C21">
        <f>IF($C$2&lt;0, C20+$B$5*$B$9, C20-$B$5*$B$9)</f>
        <v>3.0135430665170153</v>
      </c>
    </row>
  </sheetData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21"/>
  <sheetViews>
    <sheetView workbookViewId="0">
      <selection activeCell="A22" sqref="A22:E44"/>
    </sheetView>
  </sheetViews>
  <sheetFormatPr defaultRowHeight="12.75" x14ac:dyDescent="0.2"/>
  <cols>
    <col min="1" max="1" width="14" customWidth="1"/>
    <col min="2" max="2" width="19.85546875" customWidth="1"/>
  </cols>
  <sheetData>
    <row r="1" spans="1:10" x14ac:dyDescent="0.2">
      <c r="A1" t="s">
        <v>5</v>
      </c>
      <c r="B1">
        <f>+C1-5</f>
        <v>5</v>
      </c>
      <c r="C1">
        <v>10</v>
      </c>
      <c r="I1" t="s">
        <v>12</v>
      </c>
      <c r="J1">
        <f>+'charge#1'!J1</f>
        <v>0.3</v>
      </c>
    </row>
    <row r="2" spans="1:10" x14ac:dyDescent="0.2">
      <c r="A2" t="s">
        <v>4</v>
      </c>
      <c r="B2">
        <f>D2-5</f>
        <v>3</v>
      </c>
      <c r="C2">
        <f>-E2+5</f>
        <v>-3</v>
      </c>
      <c r="D2">
        <v>8</v>
      </c>
      <c r="E2">
        <v>8</v>
      </c>
      <c r="G2">
        <f>+PI()/12</f>
        <v>0.26179938779914941</v>
      </c>
      <c r="H2" t="s">
        <v>11</v>
      </c>
    </row>
    <row r="3" spans="1:10" x14ac:dyDescent="0.2">
      <c r="A3" t="s">
        <v>1</v>
      </c>
      <c r="B3">
        <f>SQRT(B4)</f>
        <v>4.2426406871192848</v>
      </c>
      <c r="G3">
        <f>PI()/6</f>
        <v>0.52359877559829882</v>
      </c>
      <c r="H3" t="s">
        <v>13</v>
      </c>
    </row>
    <row r="4" spans="1:10" x14ac:dyDescent="0.2">
      <c r="A4" t="s">
        <v>3</v>
      </c>
      <c r="B4">
        <f>B2^2+C2^2</f>
        <v>18</v>
      </c>
    </row>
    <row r="5" spans="1:10" x14ac:dyDescent="0.2">
      <c r="A5" t="s">
        <v>2</v>
      </c>
      <c r="B5">
        <f>+'charge#1'!$J$2*$B$1/$B$4</f>
        <v>0.55555555555555558</v>
      </c>
    </row>
    <row r="6" spans="1:10" x14ac:dyDescent="0.2">
      <c r="A6" t="s">
        <v>9</v>
      </c>
      <c r="B6">
        <f>ASIN(B2/B3)</f>
        <v>0.78539816339744839</v>
      </c>
    </row>
    <row r="7" spans="1:10" x14ac:dyDescent="0.2">
      <c r="A7" t="s">
        <v>0</v>
      </c>
      <c r="B7">
        <f>3*PI()/4-B6</f>
        <v>1.5707963267948966</v>
      </c>
    </row>
    <row r="8" spans="1:10" x14ac:dyDescent="0.2">
      <c r="A8" t="s">
        <v>6</v>
      </c>
      <c r="B8">
        <f>SIN(3*PI()/4-B7)</f>
        <v>0.70710678118654746</v>
      </c>
    </row>
    <row r="9" spans="1:10" x14ac:dyDescent="0.2">
      <c r="A9" t="s">
        <v>7</v>
      </c>
      <c r="B9">
        <f>COS(3*PI()/4-B7)</f>
        <v>0.70710678118654757</v>
      </c>
    </row>
    <row r="10" spans="1:10" x14ac:dyDescent="0.2">
      <c r="A10" t="s">
        <v>4</v>
      </c>
      <c r="B10">
        <f>+$B$2</f>
        <v>3</v>
      </c>
      <c r="C10">
        <f>+$C$2</f>
        <v>-3</v>
      </c>
    </row>
    <row r="11" spans="1:10" x14ac:dyDescent="0.2">
      <c r="A11" t="s">
        <v>8</v>
      </c>
      <c r="B11">
        <f>+B10-$B$5*$B$8</f>
        <v>2.6071628993408069</v>
      </c>
      <c r="C11">
        <f>IF($C$2&lt;0, C10+$B$5*$B$9, C10-$B$5*$B$9)</f>
        <v>-2.6071628993408069</v>
      </c>
    </row>
    <row r="19" spans="1:3" x14ac:dyDescent="0.2">
      <c r="A19" s="1" t="s">
        <v>14</v>
      </c>
    </row>
    <row r="20" spans="1:3" x14ac:dyDescent="0.2">
      <c r="A20" t="s">
        <v>4</v>
      </c>
      <c r="B20">
        <f>+'charge#3'!B21</f>
        <v>2.579267451963712</v>
      </c>
      <c r="C20">
        <f>+'charge#3'!C21</f>
        <v>3.0135430665170153</v>
      </c>
    </row>
    <row r="21" spans="1:3" x14ac:dyDescent="0.2">
      <c r="A21" t="s">
        <v>8</v>
      </c>
      <c r="B21">
        <f>+B20-$B$5*$B$8</f>
        <v>2.1864303513045189</v>
      </c>
      <c r="C21">
        <f>IF($C$2&lt;0, C20+$B$5*$B$9, C20-$B$5*$B$9)</f>
        <v>3.4063801671762084</v>
      </c>
    </row>
  </sheetData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36"/>
  <sheetViews>
    <sheetView workbookViewId="0">
      <selection activeCell="A23" sqref="A23:C26"/>
    </sheetView>
  </sheetViews>
  <sheetFormatPr defaultRowHeight="12.75" x14ac:dyDescent="0.2"/>
  <cols>
    <col min="1" max="1" width="25.85546875" customWidth="1"/>
  </cols>
  <sheetData>
    <row r="1" spans="1:10" x14ac:dyDescent="0.2">
      <c r="A1" t="s">
        <v>5</v>
      </c>
      <c r="B1">
        <v>1</v>
      </c>
      <c r="I1" t="s">
        <v>12</v>
      </c>
      <c r="J1">
        <v>0.3</v>
      </c>
    </row>
    <row r="2" spans="1:10" x14ac:dyDescent="0.2">
      <c r="A2" t="s">
        <v>4</v>
      </c>
      <c r="B2">
        <f>+B36</f>
        <v>-0.37969738732873642</v>
      </c>
      <c r="C2">
        <f>+C36</f>
        <v>-0.59155492831204814</v>
      </c>
      <c r="D2">
        <v>3</v>
      </c>
      <c r="E2">
        <v>7</v>
      </c>
      <c r="G2">
        <f>+PI()/12</f>
        <v>0.26179938779914941</v>
      </c>
      <c r="H2" t="s">
        <v>11</v>
      </c>
    </row>
    <row r="3" spans="1:10" x14ac:dyDescent="0.2">
      <c r="A3" t="s">
        <v>1</v>
      </c>
      <c r="B3">
        <f>SQRT(B4)</f>
        <v>0.70292769127026211</v>
      </c>
      <c r="G3">
        <f>PI()/6</f>
        <v>0.52359877559829882</v>
      </c>
      <c r="H3" t="s">
        <v>13</v>
      </c>
    </row>
    <row r="4" spans="1:10" x14ac:dyDescent="0.2">
      <c r="A4" t="s">
        <v>3</v>
      </c>
      <c r="B4">
        <f>+B34</f>
        <v>0.49410733915454086</v>
      </c>
    </row>
    <row r="5" spans="1:10" x14ac:dyDescent="0.2">
      <c r="A5" t="s">
        <v>2</v>
      </c>
      <c r="B5">
        <f>+B33</f>
        <v>4.0477034877121394</v>
      </c>
    </row>
    <row r="6" spans="1:10" x14ac:dyDescent="0.2">
      <c r="A6" t="s">
        <v>9</v>
      </c>
      <c r="B6">
        <f>ASIN(B2/B3)</f>
        <v>-0.57063392407256242</v>
      </c>
    </row>
    <row r="7" spans="1:10" x14ac:dyDescent="0.2">
      <c r="A7" t="s">
        <v>0</v>
      </c>
      <c r="B7">
        <f>3*PI()/4-B6</f>
        <v>2.9268284142649073</v>
      </c>
    </row>
    <row r="8" spans="1:10" x14ac:dyDescent="0.2">
      <c r="A8" t="s">
        <v>6</v>
      </c>
      <c r="B8">
        <f>SIN(3*PI()/4-B7)</f>
        <v>-0.54016564156490188</v>
      </c>
    </row>
    <row r="9" spans="1:10" x14ac:dyDescent="0.2">
      <c r="A9" t="s">
        <v>7</v>
      </c>
      <c r="B9">
        <f>COS(3*PI()/4-B7)</f>
        <v>0.84155872027611833</v>
      </c>
    </row>
    <row r="10" spans="1:10" x14ac:dyDescent="0.2">
      <c r="A10" t="s">
        <v>4</v>
      </c>
      <c r="B10">
        <f>+$B$2</f>
        <v>-0.37969738732873642</v>
      </c>
      <c r="C10">
        <f>+$C$2</f>
        <v>-0.59155492831204814</v>
      </c>
    </row>
    <row r="11" spans="1:10" x14ac:dyDescent="0.2">
      <c r="A11" t="s">
        <v>8</v>
      </c>
      <c r="B11">
        <f>+B10-$B$5*$B$8</f>
        <v>1.8067329639757825</v>
      </c>
      <c r="C11">
        <f>IF($C$2&lt;0, C10+$B$5*$B$9, C10-$B$5*$B$9)</f>
        <v>2.8148252388641608</v>
      </c>
    </row>
    <row r="19" spans="1:3" x14ac:dyDescent="0.2">
      <c r="A19" s="1" t="s">
        <v>14</v>
      </c>
    </row>
    <row r="20" spans="1:3" x14ac:dyDescent="0.2">
      <c r="A20" t="s">
        <v>4</v>
      </c>
      <c r="B20">
        <v>0</v>
      </c>
      <c r="C20">
        <v>0</v>
      </c>
    </row>
    <row r="21" spans="1:3" x14ac:dyDescent="0.2">
      <c r="A21" t="s">
        <v>8</v>
      </c>
      <c r="B21">
        <f>+B20-$B$5*$B$8</f>
        <v>2.1864303513045189</v>
      </c>
      <c r="C21">
        <f>IF($C$2&lt;0, C20+$B$5*$B$9, C20-$B$5*$B$9)</f>
        <v>3.4063801671762088</v>
      </c>
    </row>
    <row r="22" spans="1:3" x14ac:dyDescent="0.2">
      <c r="A22" t="s">
        <v>10</v>
      </c>
      <c r="B22">
        <f>+B21+B23</f>
        <v>2.1864303513045189</v>
      </c>
      <c r="C22">
        <f>IF($C$2&gt;0,+$C$21+$J$1*COS($B$6-$G$2),+$C$21-$J$1*COS($B$6-$G$2))</f>
        <v>3.2044567231642702</v>
      </c>
    </row>
    <row r="29" spans="1:3" x14ac:dyDescent="0.2">
      <c r="A29" t="s">
        <v>15</v>
      </c>
      <c r="B29">
        <v>0</v>
      </c>
      <c r="C29">
        <v>0</v>
      </c>
    </row>
    <row r="30" spans="1:3" x14ac:dyDescent="0.2">
      <c r="A30" t="s">
        <v>16</v>
      </c>
      <c r="B30">
        <f>-'charge#4'!B21</f>
        <v>-2.1864303513045189</v>
      </c>
      <c r="C30">
        <f>-'charge#4'!C21</f>
        <v>-3.4063801671762084</v>
      </c>
    </row>
    <row r="31" spans="1:3" x14ac:dyDescent="0.2">
      <c r="A31" t="s">
        <v>21</v>
      </c>
      <c r="B31">
        <f>+B30/B33</f>
        <v>-0.54016564156490188</v>
      </c>
      <c r="C31">
        <f>+C30/B33</f>
        <v>-0.84155872027611822</v>
      </c>
    </row>
    <row r="32" spans="1:3" x14ac:dyDescent="0.2">
      <c r="A32" t="s">
        <v>17</v>
      </c>
      <c r="B32">
        <f>+B30^2+C30^2</f>
        <v>16.383903524437017</v>
      </c>
    </row>
    <row r="33" spans="1:3" x14ac:dyDescent="0.2">
      <c r="A33" t="s">
        <v>18</v>
      </c>
      <c r="B33">
        <f>+SQRT(B32)</f>
        <v>4.0477034877121394</v>
      </c>
    </row>
    <row r="34" spans="1:3" x14ac:dyDescent="0.2">
      <c r="A34" t="s">
        <v>3</v>
      </c>
      <c r="B34">
        <f>+'charge#1'!$J$2/B33</f>
        <v>0.49410733915454086</v>
      </c>
    </row>
    <row r="35" spans="1:3" x14ac:dyDescent="0.2">
      <c r="A35" t="s">
        <v>20</v>
      </c>
      <c r="B35">
        <f>+SQRT(B34)</f>
        <v>0.70292769127026211</v>
      </c>
    </row>
    <row r="36" spans="1:3" x14ac:dyDescent="0.2">
      <c r="A36" t="s">
        <v>22</v>
      </c>
      <c r="B36">
        <f>+B31*B35</f>
        <v>-0.37969738732873642</v>
      </c>
      <c r="C36">
        <f>+B35*C31</f>
        <v>-0.59155492831204814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graph</vt:lpstr>
      <vt:lpstr>charge#1</vt:lpstr>
      <vt:lpstr>charge#2</vt:lpstr>
      <vt:lpstr>charge#3</vt:lpstr>
      <vt:lpstr>charge#4</vt:lpstr>
      <vt:lpstr>resultant</vt:lpstr>
    </vt:vector>
  </TitlesOfParts>
  <Company>Desktop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Murray</dc:creator>
  <cp:lastModifiedBy>MURRAY Alan (ENG)</cp:lastModifiedBy>
  <dcterms:created xsi:type="dcterms:W3CDTF">2012-11-14T15:15:40Z</dcterms:created>
  <dcterms:modified xsi:type="dcterms:W3CDTF">2015-10-06T14:37:56Z</dcterms:modified>
</cp:coreProperties>
</file>